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3A578A5-8FFD-44B7-BE41-633444C47DC9}" xr6:coauthVersionLast="47" xr6:coauthVersionMax="47" xr10:uidLastSave="{00000000-0000-0000-0000-000000000000}"/>
  <bookViews>
    <workbookView xWindow="870" yWindow="-16320" windowWidth="28110" windowHeight="16440" xr2:uid="{00000000-000D-0000-FFFF-FFFF00000000}"/>
  </bookViews>
  <sheets>
    <sheet name="第25号別紙１-15の参考（二酸化炭素排出量）" sheetId="4" r:id="rId1"/>
  </sheets>
  <definedNames>
    <definedName name="_xlnm.Print_Area" localSheetId="0">'第25号別紙１-15の参考（二酸化炭素排出量）'!$B$1:$J$49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  <c r="F22" i="4"/>
  <c r="F9" i="4"/>
  <c r="J45" i="4" l="1"/>
  <c r="F37" i="4"/>
  <c r="F41" i="4" s="1"/>
  <c r="F43" i="4" s="1"/>
  <c r="F35" i="4"/>
  <c r="F38" i="4" s="1"/>
  <c r="F40" i="4" s="1"/>
  <c r="F32" i="4"/>
  <c r="F45" i="4" s="1"/>
  <c r="J31" i="4"/>
  <c r="F28" i="4"/>
  <c r="F25" i="4"/>
  <c r="F30" i="4" s="1"/>
  <c r="F6" i="4"/>
  <c r="F26" i="4" l="1"/>
  <c r="F27" i="4"/>
  <c r="F29" i="4" s="1"/>
  <c r="F31" i="4" s="1"/>
  <c r="F44" i="4" l="1"/>
  <c r="F46" i="4" s="1"/>
  <c r="F33" i="4"/>
</calcChain>
</file>

<file path=xl/sharedStrings.xml><?xml version="1.0" encoding="utf-8"?>
<sst xmlns="http://schemas.openxmlformats.org/spreadsheetml/2006/main" count="133" uniqueCount="87">
  <si>
    <t>温室効果ガス算定表</t>
    <rPh sb="0" eb="2">
      <t>オンシツ</t>
    </rPh>
    <rPh sb="2" eb="4">
      <t>コウカ</t>
    </rPh>
    <rPh sb="6" eb="8">
      <t>サンテイ</t>
    </rPh>
    <rPh sb="8" eb="9">
      <t>ヒョウ</t>
    </rPh>
    <phoneticPr fontId="2"/>
  </si>
  <si>
    <t>単位</t>
  </si>
  <si>
    <t>各種数値</t>
    <rPh sb="0" eb="2">
      <t>カクシュ</t>
    </rPh>
    <rPh sb="2" eb="4">
      <t>スウチ</t>
    </rPh>
    <phoneticPr fontId="2"/>
  </si>
  <si>
    <t>備考</t>
    <rPh sb="0" eb="2">
      <t>ビコウ</t>
    </rPh>
    <phoneticPr fontId="2"/>
  </si>
  <si>
    <r>
      <t>１）
エネルギーの使用 及び熱回収に係る 年間のCO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排出実 績値の算出</t>
    </r>
    <phoneticPr fontId="2"/>
  </si>
  <si>
    <t>施設概要</t>
  </si>
  <si>
    <t>炉の形式</t>
  </si>
  <si>
    <t>焼却炉（ストーカ式）〔新設〕</t>
    <phoneticPr fontId="2"/>
  </si>
  <si>
    <t>施設規模</t>
  </si>
  <si>
    <t>ｔ/日</t>
  </si>
  <si>
    <t>入力</t>
    <rPh sb="0" eb="2">
      <t>ニュウリョク</t>
    </rPh>
    <phoneticPr fontId="2"/>
  </si>
  <si>
    <t>1炉規模</t>
  </si>
  <si>
    <t>t/24h</t>
  </si>
  <si>
    <t>炉数</t>
  </si>
  <si>
    <t>炉</t>
  </si>
  <si>
    <t>指定値</t>
    <rPh sb="0" eb="2">
      <t>シテイ</t>
    </rPh>
    <rPh sb="2" eb="3">
      <t>アタイ</t>
    </rPh>
    <phoneticPr fontId="2"/>
  </si>
  <si>
    <t>ごみ性状</t>
  </si>
  <si>
    <t>ごみ低位発熱量</t>
  </si>
  <si>
    <t>kJ/kg</t>
  </si>
  <si>
    <t>指定値（計画ごみ質より）</t>
    <rPh sb="0" eb="2">
      <t>シテイ</t>
    </rPh>
    <rPh sb="2" eb="3">
      <t>アタイ</t>
    </rPh>
    <rPh sb="4" eb="6">
      <t>ケイカク</t>
    </rPh>
    <rPh sb="8" eb="9">
      <t>シツ</t>
    </rPh>
    <phoneticPr fontId="2"/>
  </si>
  <si>
    <t>kcal/kg</t>
  </si>
  <si>
    <t>灰分</t>
  </si>
  <si>
    <t>%</t>
  </si>
  <si>
    <t>運転日数</t>
  </si>
  <si>
    <t>1炉当り</t>
  </si>
  <si>
    <t>日/年</t>
  </si>
  <si>
    <t>年間ごみ焼却処理量（＝Ｄ）</t>
  </si>
  <si>
    <t>t/年</t>
  </si>
  <si>
    <t>年間電力</t>
  </si>
  <si>
    <t>購入電力量</t>
  </si>
  <si>
    <t>kWh/年</t>
  </si>
  <si>
    <t>発電電力量</t>
    <rPh sb="0" eb="2">
      <t>ハツデン</t>
    </rPh>
    <phoneticPr fontId="2"/>
  </si>
  <si>
    <t>所内電力量</t>
    <rPh sb="0" eb="2">
      <t>ショナイ</t>
    </rPh>
    <rPh sb="2" eb="4">
      <t>デンリョク</t>
    </rPh>
    <rPh sb="4" eb="5">
      <t>リョウ</t>
    </rPh>
    <phoneticPr fontId="2"/>
  </si>
  <si>
    <t>売電電力量</t>
  </si>
  <si>
    <t>化石燃料</t>
    <rPh sb="0" eb="4">
      <t>カセキネンリョウ</t>
    </rPh>
    <phoneticPr fontId="2"/>
  </si>
  <si>
    <t>m3/年</t>
    <phoneticPr fontId="2"/>
  </si>
  <si>
    <t>CO2排出係数</t>
  </si>
  <si>
    <t>電気</t>
  </si>
  <si>
    <r>
      <t>t-CO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/kWｈ</t>
    </r>
    <phoneticPr fontId="2"/>
  </si>
  <si>
    <t>係数（R04年度実績）</t>
    <rPh sb="0" eb="2">
      <t>ケイスウ</t>
    </rPh>
    <rPh sb="6" eb="7">
      <t>ネン</t>
    </rPh>
    <rPh sb="7" eb="8">
      <t>ド</t>
    </rPh>
    <rPh sb="8" eb="10">
      <t>ジッセキ</t>
    </rPh>
    <phoneticPr fontId="2"/>
  </si>
  <si>
    <t>係数（固定）</t>
    <rPh sb="0" eb="2">
      <t>ケイスウ</t>
    </rPh>
    <rPh sb="3" eb="5">
      <t>コテイ</t>
    </rPh>
    <phoneticPr fontId="2"/>
  </si>
  <si>
    <t>エネルギー起源CO2排 出量</t>
  </si>
  <si>
    <t>電力由来CO2</t>
  </si>
  <si>
    <r>
      <t>t-CO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/年</t>
    </r>
    <phoneticPr fontId="2"/>
  </si>
  <si>
    <t>化石燃料由来CO2</t>
  </si>
  <si>
    <t>エネルギー起源CO2（＝Ａ）</t>
  </si>
  <si>
    <t>熱回収CO2削減量</t>
  </si>
  <si>
    <t>電力由来CO2（＝Ｃ）</t>
  </si>
  <si>
    <t>施設単体CO2</t>
  </si>
  <si>
    <t>CO2排出量</t>
  </si>
  <si>
    <t>焼却ごみあたりエネル ギー起源CO2排出量</t>
  </si>
  <si>
    <r>
      <t>kg-CO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/t-焼却ごみ</t>
    </r>
    <phoneticPr fontId="2"/>
  </si>
  <si>
    <t>（計）エネルギー起源CO2</t>
  </si>
  <si>
    <t>処理量当たりCO2排出量</t>
    <rPh sb="0" eb="2">
      <t>ショリ</t>
    </rPh>
    <rPh sb="2" eb="3">
      <t>リョウ</t>
    </rPh>
    <rPh sb="3" eb="4">
      <t>ア</t>
    </rPh>
    <rPh sb="11" eb="12">
      <t>リョウ</t>
    </rPh>
    <phoneticPr fontId="2"/>
  </si>
  <si>
    <t>目安の要素</t>
  </si>
  <si>
    <t>比較結果</t>
  </si>
  <si>
    <t>マニュアルでは「適合すること」</t>
    <rPh sb="8" eb="10">
      <t>テキゴウ</t>
    </rPh>
    <phoneticPr fontId="2"/>
  </si>
  <si>
    <t>２）
廃プラスチック類の 焼却に由来する CO2排出実績値の算出</t>
    <phoneticPr fontId="2"/>
  </si>
  <si>
    <t>焼却ごみ中の廃プラの把握</t>
  </si>
  <si>
    <t>有</t>
    <phoneticPr fontId="2"/>
  </si>
  <si>
    <t>ごみ組成</t>
  </si>
  <si>
    <t>水分</t>
  </si>
  <si>
    <t>※計画ごみ質より</t>
    <rPh sb="1" eb="3">
      <t>ケイカク</t>
    </rPh>
    <rPh sb="5" eb="6">
      <t>シツ</t>
    </rPh>
    <phoneticPr fontId="2"/>
  </si>
  <si>
    <t>廃プラ類組成比率</t>
  </si>
  <si>
    <t>%-dry</t>
  </si>
  <si>
    <t>※計画ごみ質より ※ただし乾燥重量100%割合に換算</t>
    <rPh sb="1" eb="3">
      <t>ケイカク</t>
    </rPh>
    <rPh sb="5" eb="6">
      <t>シツ</t>
    </rPh>
    <rPh sb="13" eb="15">
      <t>カンソウ</t>
    </rPh>
    <rPh sb="15" eb="17">
      <t>ジュウリョウ</t>
    </rPh>
    <rPh sb="21" eb="23">
      <t>ワリアイ</t>
    </rPh>
    <rPh sb="24" eb="26">
      <t>カンザン</t>
    </rPh>
    <phoneticPr fontId="2"/>
  </si>
  <si>
    <t>ごみ中廃プラ量</t>
  </si>
  <si>
    <t>廃プラスチック量</t>
  </si>
  <si>
    <t>ｔ（dry）/年</t>
  </si>
  <si>
    <t>廃プラスチック排出係数</t>
  </si>
  <si>
    <r>
      <t>kg-CO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/t-廃プラ</t>
    </r>
    <phoneticPr fontId="2"/>
  </si>
  <si>
    <t>廃プラスチック由来</t>
  </si>
  <si>
    <t>CO2排出量（＝Ｂ）</t>
  </si>
  <si>
    <t>３）（＝1)＋2)）
一般廃棄物処理量 当たりのCO2排出 実績値</t>
    <phoneticPr fontId="2"/>
  </si>
  <si>
    <t>マニュアルでは「適合に努めること」</t>
    <rPh sb="8" eb="10">
      <t>テキゴウ</t>
    </rPh>
    <rPh sb="11" eb="12">
      <t>ツト</t>
    </rPh>
    <phoneticPr fontId="2"/>
  </si>
  <si>
    <t>●「1）エネルギーの使用及び熱回収に係るCO2排出量の目安」は、達成する必要がある。</t>
    <rPh sb="10" eb="12">
      <t>シヨウ</t>
    </rPh>
    <rPh sb="12" eb="13">
      <t>オヨ</t>
    </rPh>
    <rPh sb="14" eb="15">
      <t>ネツ</t>
    </rPh>
    <rPh sb="15" eb="17">
      <t>カイシュウ</t>
    </rPh>
    <rPh sb="18" eb="19">
      <t>カカ</t>
    </rPh>
    <rPh sb="23" eb="25">
      <t>ハイシュツ</t>
    </rPh>
    <rPh sb="25" eb="26">
      <t>リョウ</t>
    </rPh>
    <rPh sb="27" eb="29">
      <t>メヤス</t>
    </rPh>
    <rPh sb="32" eb="34">
      <t>タッセイ</t>
    </rPh>
    <rPh sb="36" eb="38">
      <t>ヒツヨウ</t>
    </rPh>
    <phoneticPr fontId="2"/>
  </si>
  <si>
    <t>●「3）一般廃棄物処理量当たりのCO2排出量目安」は、エネ回収マニュアルでは「適合に努めること」とされており、達成を目指す必要がある。</t>
    <phoneticPr fontId="2"/>
  </si>
  <si>
    <t>※様式第25号別紙1-15の提案書作成に際して用いること</t>
    <rPh sb="3" eb="4">
      <t>ダイ</t>
    </rPh>
    <rPh sb="6" eb="7">
      <t>ゴウ</t>
    </rPh>
    <rPh sb="7" eb="9">
      <t>ベッシ</t>
    </rPh>
    <rPh sb="14" eb="17">
      <t>テイアンショ</t>
    </rPh>
    <rPh sb="17" eb="19">
      <t>サクセイ</t>
    </rPh>
    <rPh sb="20" eb="21">
      <t>サイ</t>
    </rPh>
    <rPh sb="23" eb="24">
      <t>モチ</t>
    </rPh>
    <phoneticPr fontId="2"/>
  </si>
  <si>
    <t>係数</t>
    <rPh sb="0" eb="2">
      <t>ケイスウ</t>
    </rPh>
    <phoneticPr fontId="2"/>
  </si>
  <si>
    <t>都市ガス</t>
    <phoneticPr fontId="2"/>
  </si>
  <si>
    <t>灯油使用量</t>
    <rPh sb="0" eb="2">
      <t>トウユ</t>
    </rPh>
    <phoneticPr fontId="2"/>
  </si>
  <si>
    <t>都市ガス使用量</t>
    <rPh sb="0" eb="2">
      <t>トシ</t>
    </rPh>
    <phoneticPr fontId="2"/>
  </si>
  <si>
    <t>灯油</t>
    <rPh sb="0" eb="2">
      <t>トウユ</t>
    </rPh>
    <phoneticPr fontId="2"/>
  </si>
  <si>
    <r>
      <t>t-CO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/kL</t>
    </r>
    <phoneticPr fontId="2"/>
  </si>
  <si>
    <t>L/年</t>
    <phoneticPr fontId="2"/>
  </si>
  <si>
    <r>
      <t>t-CO</t>
    </r>
    <r>
      <rPr>
        <vertAlign val="sub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/(k)m3</t>
    </r>
    <phoneticPr fontId="2"/>
  </si>
  <si>
    <t>（令和７年10月（修正））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</si>
</sst>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vertAlign val="subscript"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8"/>
      <name val="ＭＳ Ｐゴシック"/>
      <family val="3"/>
      <charset val="128"/>
    </font>
    <font>
      <sz val="10"/>
      <color theme="9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theme="5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2" borderId="19" xfId="0" applyFont="1" applyFill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2" borderId="25" xfId="0" applyFont="1" applyFill="1" applyBorder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2" borderId="30" xfId="0" applyFont="1" applyFill="1" applyBorder="1">
      <alignment vertical="center"/>
    </xf>
    <xf numFmtId="0" fontId="10" fillId="0" borderId="31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9" fillId="0" borderId="0" xfId="0" applyFont="1">
      <alignment vertical="center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13" fillId="0" borderId="38" xfId="0" applyFont="1" applyBorder="1" applyAlignment="1">
      <alignment vertical="center" wrapText="1"/>
    </xf>
    <xf numFmtId="3" fontId="9" fillId="2" borderId="1" xfId="0" applyNumberFormat="1" applyFont="1" applyFill="1" applyBorder="1">
      <alignment vertical="center"/>
    </xf>
    <xf numFmtId="3" fontId="9" fillId="2" borderId="19" xfId="0" applyNumberFormat="1" applyFont="1" applyFill="1" applyBorder="1">
      <alignment vertical="center"/>
    </xf>
    <xf numFmtId="0" fontId="16" fillId="3" borderId="38" xfId="0" applyFont="1" applyFill="1" applyBorder="1" applyAlignment="1">
      <alignment vertical="center" shrinkToFit="1"/>
    </xf>
    <xf numFmtId="0" fontId="6" fillId="3" borderId="38" xfId="0" applyFont="1" applyFill="1" applyBorder="1" applyAlignment="1">
      <alignment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vertical="center" wrapText="1"/>
    </xf>
    <xf numFmtId="0" fontId="6" fillId="4" borderId="38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38" fontId="9" fillId="2" borderId="1" xfId="4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9" fillId="2" borderId="2" xfId="0" applyFont="1" applyFill="1" applyBorder="1">
      <alignment vertical="center"/>
    </xf>
    <xf numFmtId="0" fontId="6" fillId="0" borderId="48" xfId="0" applyFont="1" applyBorder="1" applyAlignment="1">
      <alignment horizontal="center" vertical="center" wrapText="1"/>
    </xf>
    <xf numFmtId="0" fontId="9" fillId="2" borderId="49" xfId="0" applyFont="1" applyFill="1" applyBorder="1">
      <alignment vertical="center"/>
    </xf>
    <xf numFmtId="0" fontId="9" fillId="2" borderId="50" xfId="0" applyFont="1" applyFill="1" applyBorder="1">
      <alignment vertical="center"/>
    </xf>
    <xf numFmtId="0" fontId="9" fillId="2" borderId="52" xfId="0" applyFont="1" applyFill="1" applyBorder="1">
      <alignment vertical="center"/>
    </xf>
    <xf numFmtId="0" fontId="6" fillId="0" borderId="5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9" fillId="2" borderId="54" xfId="0" applyFont="1" applyFill="1" applyBorder="1">
      <alignment vertical="center"/>
    </xf>
    <xf numFmtId="0" fontId="13" fillId="0" borderId="53" xfId="0" applyFont="1" applyBorder="1" applyAlignment="1">
      <alignment vertical="center" wrapText="1"/>
    </xf>
    <xf numFmtId="0" fontId="16" fillId="3" borderId="53" xfId="0" applyFont="1" applyFill="1" applyBorder="1" applyAlignment="1">
      <alignment vertical="center" shrinkToFit="1"/>
    </xf>
    <xf numFmtId="0" fontId="6" fillId="3" borderId="53" xfId="0" applyFont="1" applyFill="1" applyBorder="1" applyAlignment="1">
      <alignment vertical="center" wrapText="1"/>
    </xf>
    <xf numFmtId="0" fontId="16" fillId="4" borderId="53" xfId="0" applyFont="1" applyFill="1" applyBorder="1" applyAlignment="1">
      <alignment vertical="center" wrapText="1"/>
    </xf>
    <xf numFmtId="0" fontId="6" fillId="4" borderId="5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9" fillId="2" borderId="55" xfId="0" applyFont="1" applyFill="1" applyBorder="1">
      <alignment vertical="center"/>
    </xf>
    <xf numFmtId="0" fontId="9" fillId="2" borderId="56" xfId="0" applyFont="1" applyFill="1" applyBorder="1">
      <alignment vertical="center"/>
    </xf>
    <xf numFmtId="38" fontId="9" fillId="2" borderId="54" xfId="4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19" fillId="0" borderId="0" xfId="0" applyFont="1">
      <alignment vertical="center"/>
    </xf>
    <xf numFmtId="0" fontId="6" fillId="0" borderId="20" xfId="0" applyFont="1" applyBorder="1" applyAlignment="1">
      <alignment vertical="center" wrapText="1"/>
    </xf>
    <xf numFmtId="0" fontId="9" fillId="2" borderId="3" xfId="0" applyFont="1" applyFill="1" applyBorder="1">
      <alignment vertical="center"/>
    </xf>
    <xf numFmtId="0" fontId="6" fillId="0" borderId="57" xfId="0" applyFont="1" applyBorder="1" applyAlignment="1">
      <alignment horizontal="center" vertical="center" wrapText="1"/>
    </xf>
    <xf numFmtId="0" fontId="18" fillId="0" borderId="0" xfId="0" applyFont="1" applyAlignment="1"/>
    <xf numFmtId="0" fontId="5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38" fontId="14" fillId="0" borderId="17" xfId="4" applyFont="1" applyBorder="1" applyAlignment="1" applyProtection="1">
      <alignment horizontal="center" vertical="center" wrapText="1"/>
      <protection locked="0"/>
    </xf>
    <xf numFmtId="38" fontId="14" fillId="0" borderId="18" xfId="4" applyFont="1" applyBorder="1" applyAlignment="1" applyProtection="1">
      <alignment horizontal="center" vertical="center" wrapText="1"/>
      <protection locked="0"/>
    </xf>
    <xf numFmtId="38" fontId="14" fillId="0" borderId="33" xfId="4" applyFont="1" applyBorder="1" applyAlignment="1" applyProtection="1">
      <alignment horizontal="center" vertical="center" wrapText="1"/>
      <protection locked="0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Border="1" applyAlignment="1" applyProtection="1">
      <alignment horizontal="center" vertical="center" wrapText="1"/>
      <protection locked="0"/>
    </xf>
    <xf numFmtId="3" fontId="14" fillId="0" borderId="33" xfId="0" applyNumberFormat="1" applyFont="1" applyBorder="1" applyAlignment="1" applyProtection="1">
      <alignment horizontal="center" vertical="center" wrapText="1"/>
      <protection locked="0"/>
    </xf>
    <xf numFmtId="3" fontId="14" fillId="0" borderId="24" xfId="0" applyNumberFormat="1" applyFont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 wrapText="1"/>
      <protection locked="0"/>
    </xf>
    <xf numFmtId="3" fontId="14" fillId="0" borderId="34" xfId="0" applyNumberFormat="1" applyFont="1" applyBorder="1" applyAlignment="1" applyProtection="1">
      <alignment horizontal="center" vertical="center" wrapText="1"/>
      <protection locked="0"/>
    </xf>
    <xf numFmtId="3" fontId="14" fillId="0" borderId="35" xfId="0" applyNumberFormat="1" applyFont="1" applyBorder="1" applyAlignment="1" applyProtection="1">
      <alignment horizontal="center" vertical="center" wrapText="1"/>
      <protection locked="0"/>
    </xf>
    <xf numFmtId="3" fontId="14" fillId="0" borderId="36" xfId="0" applyNumberFormat="1" applyFont="1" applyBorder="1" applyAlignment="1" applyProtection="1">
      <alignment horizontal="center" vertical="center" wrapText="1"/>
      <protection locked="0"/>
    </xf>
    <xf numFmtId="3" fontId="14" fillId="0" borderId="37" xfId="0" applyNumberFormat="1" applyFont="1" applyBorder="1" applyAlignment="1" applyProtection="1">
      <alignment horizontal="center" vertical="center" wrapText="1"/>
      <protection locked="0"/>
    </xf>
    <xf numFmtId="38" fontId="12" fillId="0" borderId="29" xfId="0" applyNumberFormat="1" applyFont="1" applyBorder="1" applyAlignment="1">
      <alignment horizontal="center" vertical="center" wrapText="1"/>
    </xf>
    <xf numFmtId="38" fontId="12" fillId="0" borderId="28" xfId="0" applyNumberFormat="1" applyFont="1" applyBorder="1" applyAlignment="1">
      <alignment horizontal="center" vertical="center" wrapText="1"/>
    </xf>
    <xf numFmtId="38" fontId="12" fillId="0" borderId="44" xfId="4" applyFont="1" applyBorder="1" applyAlignment="1">
      <alignment horizontal="center" vertical="center" wrapText="1"/>
    </xf>
    <xf numFmtId="38" fontId="12" fillId="0" borderId="8" xfId="4" applyFont="1" applyBorder="1" applyAlignment="1">
      <alignment horizontal="center" vertical="center" wrapText="1"/>
    </xf>
    <xf numFmtId="3" fontId="12" fillId="0" borderId="44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8" fontId="12" fillId="0" borderId="17" xfId="4" applyFont="1" applyBorder="1" applyAlignment="1">
      <alignment horizontal="center" vertical="center" wrapText="1"/>
    </xf>
    <xf numFmtId="38" fontId="12" fillId="0" borderId="18" xfId="4" applyFont="1" applyBorder="1" applyAlignment="1">
      <alignment horizontal="center" vertical="center" wrapText="1"/>
    </xf>
    <xf numFmtId="38" fontId="12" fillId="0" borderId="24" xfId="4" applyFont="1" applyBorder="1" applyAlignment="1">
      <alignment horizontal="center" vertical="center" wrapText="1"/>
    </xf>
    <xf numFmtId="38" fontId="12" fillId="0" borderId="23" xfId="4" applyFont="1" applyBorder="1" applyAlignment="1">
      <alignment horizontal="center" vertical="center" wrapText="1"/>
    </xf>
    <xf numFmtId="38" fontId="12" fillId="0" borderId="29" xfId="4" applyFont="1" applyBorder="1" applyAlignment="1">
      <alignment horizontal="center" vertical="center" wrapText="1"/>
    </xf>
    <xf numFmtId="38" fontId="12" fillId="0" borderId="28" xfId="4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7" fillId="5" borderId="47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38" fontId="9" fillId="3" borderId="10" xfId="4" applyFont="1" applyFill="1" applyBorder="1" applyAlignment="1">
      <alignment horizontal="center" vertical="center" wrapText="1"/>
    </xf>
    <xf numFmtId="38" fontId="9" fillId="3" borderId="11" xfId="4" applyFont="1" applyFill="1" applyBorder="1" applyAlignment="1">
      <alignment horizontal="center" vertical="center" wrapText="1"/>
    </xf>
    <xf numFmtId="38" fontId="17" fillId="4" borderId="44" xfId="0" applyNumberFormat="1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38" fontId="15" fillId="0" borderId="44" xfId="4" applyFont="1" applyBorder="1" applyAlignment="1">
      <alignment horizontal="center" vertical="center" wrapText="1"/>
    </xf>
    <xf numFmtId="38" fontId="15" fillId="0" borderId="8" xfId="4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38" fontId="6" fillId="0" borderId="6" xfId="4" applyFont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 wrapText="1"/>
    </xf>
    <xf numFmtId="3" fontId="12" fillId="0" borderId="48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33" xfId="0" applyNumberFormat="1" applyFont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38" fontId="14" fillId="0" borderId="35" xfId="4" applyFont="1" applyBorder="1" applyAlignment="1" applyProtection="1">
      <alignment horizontal="center" vertical="center" wrapText="1"/>
      <protection locked="0"/>
    </xf>
    <xf numFmtId="38" fontId="14" fillId="0" borderId="36" xfId="4" applyFont="1" applyBorder="1" applyAlignment="1" applyProtection="1">
      <alignment horizontal="center" vertical="center" wrapText="1"/>
      <protection locked="0"/>
    </xf>
    <xf numFmtId="38" fontId="14" fillId="0" borderId="37" xfId="4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6" fillId="6" borderId="45" xfId="0" applyFont="1" applyFill="1" applyBorder="1" applyAlignment="1">
      <alignment vertical="center" wrapText="1"/>
    </xf>
    <xf numFmtId="0" fontId="6" fillId="6" borderId="46" xfId="0" applyFont="1" applyFill="1" applyBorder="1" applyAlignment="1">
      <alignment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38" fontId="9" fillId="3" borderId="44" xfId="4" applyFont="1" applyFill="1" applyBorder="1" applyAlignment="1">
      <alignment horizontal="center" vertical="center" wrapText="1"/>
    </xf>
    <xf numFmtId="38" fontId="9" fillId="3" borderId="8" xfId="4" applyFont="1" applyFill="1" applyBorder="1" applyAlignment="1">
      <alignment horizontal="center" vertical="center" wrapText="1"/>
    </xf>
    <xf numFmtId="38" fontId="17" fillId="4" borderId="44" xfId="4" applyFont="1" applyFill="1" applyBorder="1" applyAlignment="1">
      <alignment horizontal="center" vertical="center" wrapText="1"/>
    </xf>
    <xf numFmtId="38" fontId="17" fillId="4" borderId="8" xfId="4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L49"/>
  <sheetViews>
    <sheetView showGridLines="0" tabSelected="1" view="pageBreakPreview" zoomScale="145" zoomScaleNormal="85" zoomScaleSheetLayoutView="145" workbookViewId="0">
      <selection activeCell="L3" sqref="L3"/>
    </sheetView>
  </sheetViews>
  <sheetFormatPr defaultColWidth="9" defaultRowHeight="20.100000000000001" customHeight="1" x14ac:dyDescent="0.4"/>
  <cols>
    <col min="1" max="1" width="9" style="1"/>
    <col min="2" max="2" width="12.625" style="1" customWidth="1"/>
    <col min="3" max="3" width="19.25" style="1" customWidth="1"/>
    <col min="4" max="4" width="21.625" style="1" customWidth="1"/>
    <col min="5" max="5" width="16.125" style="2" bestFit="1" customWidth="1"/>
    <col min="6" max="6" width="5.625" style="1" customWidth="1"/>
    <col min="7" max="8" width="4.625" style="1" customWidth="1"/>
    <col min="9" max="9" width="5.625" style="1" customWidth="1"/>
    <col min="10" max="10" width="26.625" style="1" customWidth="1"/>
    <col min="11" max="16384" width="9" style="1"/>
  </cols>
  <sheetData>
    <row r="1" spans="2:12" ht="31.9" customHeight="1" x14ac:dyDescent="0.15">
      <c r="B1" s="60" t="s">
        <v>77</v>
      </c>
      <c r="J1" s="64" t="s">
        <v>86</v>
      </c>
    </row>
    <row r="2" spans="2:12" ht="39" customHeight="1" thickBot="1" x14ac:dyDescent="0.45">
      <c r="B2" s="65" t="s">
        <v>0</v>
      </c>
      <c r="C2" s="65"/>
      <c r="D2" s="65"/>
      <c r="E2" s="65"/>
      <c r="F2" s="65"/>
      <c r="G2" s="65"/>
      <c r="H2" s="65"/>
      <c r="I2" s="65"/>
      <c r="J2" s="65"/>
    </row>
    <row r="3" spans="2:12" s="6" customFormat="1" ht="22.35" customHeight="1" thickBot="1" x14ac:dyDescent="0.45">
      <c r="B3" s="66"/>
      <c r="C3" s="67"/>
      <c r="D3" s="68"/>
      <c r="E3" s="3" t="s">
        <v>1</v>
      </c>
      <c r="F3" s="69" t="s">
        <v>2</v>
      </c>
      <c r="G3" s="70"/>
      <c r="H3" s="70"/>
      <c r="I3" s="71"/>
      <c r="J3" s="4" t="s">
        <v>3</v>
      </c>
      <c r="K3" s="5"/>
    </row>
    <row r="4" spans="2:12" s="6" customFormat="1" ht="22.35" customHeight="1" x14ac:dyDescent="0.4">
      <c r="B4" s="72" t="s">
        <v>4</v>
      </c>
      <c r="C4" s="75" t="s">
        <v>5</v>
      </c>
      <c r="D4" s="9" t="s">
        <v>6</v>
      </c>
      <c r="E4" s="10"/>
      <c r="F4" s="78" t="s">
        <v>7</v>
      </c>
      <c r="G4" s="79"/>
      <c r="H4" s="79"/>
      <c r="I4" s="79"/>
      <c r="J4" s="12"/>
      <c r="K4" s="5"/>
    </row>
    <row r="5" spans="2:12" s="6" customFormat="1" ht="22.35" customHeight="1" x14ac:dyDescent="0.4">
      <c r="B5" s="73"/>
      <c r="C5" s="76"/>
      <c r="D5" s="13" t="s">
        <v>8</v>
      </c>
      <c r="E5" s="14" t="s">
        <v>9</v>
      </c>
      <c r="F5" s="80">
        <v>432</v>
      </c>
      <c r="G5" s="81"/>
      <c r="H5" s="81"/>
      <c r="I5" s="81"/>
      <c r="J5" s="15" t="s">
        <v>15</v>
      </c>
      <c r="K5" s="5"/>
    </row>
    <row r="6" spans="2:12" s="6" customFormat="1" ht="22.35" customHeight="1" x14ac:dyDescent="0.4">
      <c r="B6" s="73"/>
      <c r="C6" s="76"/>
      <c r="D6" s="13" t="s">
        <v>11</v>
      </c>
      <c r="E6" s="14" t="s">
        <v>12</v>
      </c>
      <c r="F6" s="82">
        <f>F5/F7</f>
        <v>144</v>
      </c>
      <c r="G6" s="83"/>
      <c r="H6" s="83"/>
      <c r="I6" s="83"/>
      <c r="J6" s="15"/>
      <c r="K6" s="5"/>
    </row>
    <row r="7" spans="2:12" s="6" customFormat="1" ht="22.35" customHeight="1" thickBot="1" x14ac:dyDescent="0.45">
      <c r="B7" s="73"/>
      <c r="C7" s="77"/>
      <c r="D7" s="16" t="s">
        <v>13</v>
      </c>
      <c r="E7" s="17" t="s">
        <v>14</v>
      </c>
      <c r="F7" s="84">
        <v>3</v>
      </c>
      <c r="G7" s="85"/>
      <c r="H7" s="85"/>
      <c r="I7" s="85"/>
      <c r="J7" s="18" t="s">
        <v>15</v>
      </c>
      <c r="K7" s="5"/>
    </row>
    <row r="8" spans="2:12" s="6" customFormat="1" ht="22.35" customHeight="1" x14ac:dyDescent="0.4">
      <c r="B8" s="73"/>
      <c r="C8" s="72" t="s">
        <v>16</v>
      </c>
      <c r="D8" s="75" t="s">
        <v>17</v>
      </c>
      <c r="E8" s="10" t="s">
        <v>18</v>
      </c>
      <c r="F8" s="91">
        <v>10050</v>
      </c>
      <c r="G8" s="92"/>
      <c r="H8" s="92"/>
      <c r="I8" s="92"/>
      <c r="J8" s="12" t="s">
        <v>19</v>
      </c>
      <c r="K8" s="5"/>
    </row>
    <row r="9" spans="2:12" s="6" customFormat="1" ht="22.35" customHeight="1" x14ac:dyDescent="0.4">
      <c r="B9" s="73"/>
      <c r="C9" s="86"/>
      <c r="D9" s="76"/>
      <c r="E9" s="14" t="s">
        <v>20</v>
      </c>
      <c r="F9" s="93">
        <f>ROUND(F8/4.184,-1)</f>
        <v>2400</v>
      </c>
      <c r="G9" s="94"/>
      <c r="H9" s="94"/>
      <c r="I9" s="94"/>
      <c r="J9" s="15" t="s">
        <v>19</v>
      </c>
      <c r="K9" s="5"/>
    </row>
    <row r="10" spans="2:12" s="6" customFormat="1" ht="22.35" customHeight="1" thickBot="1" x14ac:dyDescent="0.45">
      <c r="B10" s="73"/>
      <c r="C10" s="87"/>
      <c r="D10" s="20" t="s">
        <v>21</v>
      </c>
      <c r="E10" s="17" t="s">
        <v>22</v>
      </c>
      <c r="F10" s="84">
        <v>9.5299999999999994</v>
      </c>
      <c r="G10" s="85"/>
      <c r="H10" s="85"/>
      <c r="I10" s="85"/>
      <c r="J10" s="18" t="s">
        <v>19</v>
      </c>
      <c r="K10" s="5"/>
    </row>
    <row r="11" spans="2:12" s="6" customFormat="1" ht="22.35" customHeight="1" x14ac:dyDescent="0.4">
      <c r="B11" s="73"/>
      <c r="C11" s="7" t="s">
        <v>23</v>
      </c>
      <c r="D11" s="21" t="s">
        <v>24</v>
      </c>
      <c r="E11" s="10" t="s">
        <v>25</v>
      </c>
      <c r="F11" s="95">
        <v>290</v>
      </c>
      <c r="G11" s="96"/>
      <c r="H11" s="96"/>
      <c r="I11" s="96"/>
      <c r="J11" s="12" t="s">
        <v>15</v>
      </c>
      <c r="K11" s="5"/>
    </row>
    <row r="12" spans="2:12" s="6" customFormat="1" ht="22.35" customHeight="1" thickBot="1" x14ac:dyDescent="0.45">
      <c r="B12" s="73"/>
      <c r="C12" s="19"/>
      <c r="D12" s="22" t="s">
        <v>26</v>
      </c>
      <c r="E12" s="17" t="s">
        <v>27</v>
      </c>
      <c r="F12" s="97">
        <v>113732</v>
      </c>
      <c r="G12" s="98"/>
      <c r="H12" s="98"/>
      <c r="I12" s="98"/>
      <c r="J12" s="18" t="s">
        <v>15</v>
      </c>
      <c r="K12" s="5"/>
    </row>
    <row r="13" spans="2:12" s="6" customFormat="1" ht="22.35" customHeight="1" x14ac:dyDescent="0.4">
      <c r="B13" s="73"/>
      <c r="C13" s="72" t="s">
        <v>28</v>
      </c>
      <c r="D13" s="21" t="s">
        <v>29</v>
      </c>
      <c r="E13" s="10" t="s">
        <v>30</v>
      </c>
      <c r="F13" s="99"/>
      <c r="G13" s="100"/>
      <c r="H13" s="100"/>
      <c r="I13" s="101"/>
      <c r="J13" s="12" t="s">
        <v>10</v>
      </c>
      <c r="K13" s="5"/>
    </row>
    <row r="14" spans="2:12" s="6" customFormat="1" ht="22.35" customHeight="1" x14ac:dyDescent="0.4">
      <c r="B14" s="73"/>
      <c r="C14" s="73"/>
      <c r="D14" s="23" t="s">
        <v>31</v>
      </c>
      <c r="E14" s="14" t="s">
        <v>30</v>
      </c>
      <c r="F14" s="102"/>
      <c r="G14" s="103"/>
      <c r="H14" s="103"/>
      <c r="I14" s="104"/>
      <c r="J14" s="15" t="s">
        <v>10</v>
      </c>
      <c r="K14" s="5"/>
    </row>
    <row r="15" spans="2:12" s="6" customFormat="1" ht="22.35" customHeight="1" x14ac:dyDescent="0.4">
      <c r="B15" s="73"/>
      <c r="C15" s="73"/>
      <c r="D15" s="23" t="s">
        <v>32</v>
      </c>
      <c r="E15" s="14" t="s">
        <v>30</v>
      </c>
      <c r="F15" s="102"/>
      <c r="G15" s="103"/>
      <c r="H15" s="103"/>
      <c r="I15" s="104"/>
      <c r="J15" s="15" t="s">
        <v>10</v>
      </c>
      <c r="K15" s="5"/>
    </row>
    <row r="16" spans="2:12" s="6" customFormat="1" ht="22.35" customHeight="1" thickBot="1" x14ac:dyDescent="0.45">
      <c r="B16" s="73"/>
      <c r="C16" s="87"/>
      <c r="D16" s="20" t="s">
        <v>33</v>
      </c>
      <c r="E16" s="17" t="s">
        <v>30</v>
      </c>
      <c r="F16" s="105"/>
      <c r="G16" s="106"/>
      <c r="H16" s="106"/>
      <c r="I16" s="107"/>
      <c r="J16" s="18" t="s">
        <v>10</v>
      </c>
      <c r="K16" s="5"/>
      <c r="L16" s="24"/>
    </row>
    <row r="17" spans="2:11" s="6" customFormat="1" ht="22.35" customHeight="1" x14ac:dyDescent="0.4">
      <c r="B17" s="73"/>
      <c r="C17" s="147" t="s">
        <v>34</v>
      </c>
      <c r="D17" s="21" t="s">
        <v>80</v>
      </c>
      <c r="E17" s="10" t="s">
        <v>84</v>
      </c>
      <c r="F17" s="88"/>
      <c r="G17" s="89"/>
      <c r="H17" s="89"/>
      <c r="I17" s="90"/>
      <c r="J17" s="12" t="s">
        <v>10</v>
      </c>
      <c r="K17" s="5"/>
    </row>
    <row r="18" spans="2:11" s="6" customFormat="1" ht="22.35" customHeight="1" thickBot="1" x14ac:dyDescent="0.45">
      <c r="B18" s="73"/>
      <c r="C18" s="148"/>
      <c r="D18" s="20" t="s">
        <v>81</v>
      </c>
      <c r="E18" s="17" t="s">
        <v>35</v>
      </c>
      <c r="F18" s="149"/>
      <c r="G18" s="150"/>
      <c r="H18" s="150"/>
      <c r="I18" s="151"/>
      <c r="J18" s="18" t="s">
        <v>10</v>
      </c>
      <c r="K18" s="5"/>
    </row>
    <row r="19" spans="2:11" s="6" customFormat="1" ht="22.35" customHeight="1" x14ac:dyDescent="0.4">
      <c r="B19" s="73"/>
      <c r="C19" s="72" t="s">
        <v>36</v>
      </c>
      <c r="D19" s="21" t="s">
        <v>37</v>
      </c>
      <c r="E19" s="10" t="s">
        <v>38</v>
      </c>
      <c r="F19" s="164">
        <v>4.3399999999999998E-4</v>
      </c>
      <c r="G19" s="165"/>
      <c r="H19" s="165"/>
      <c r="I19" s="165"/>
      <c r="J19" s="12" t="s">
        <v>39</v>
      </c>
      <c r="K19" s="5"/>
    </row>
    <row r="20" spans="2:11" s="6" customFormat="1" ht="22.35" customHeight="1" x14ac:dyDescent="0.4">
      <c r="B20" s="73"/>
      <c r="C20" s="73"/>
      <c r="D20" s="61" t="s">
        <v>82</v>
      </c>
      <c r="E20" s="63" t="s">
        <v>83</v>
      </c>
      <c r="F20" s="152">
        <v>2.4900000000000002</v>
      </c>
      <c r="G20" s="153"/>
      <c r="H20" s="153"/>
      <c r="I20" s="153"/>
      <c r="J20" s="15" t="s">
        <v>78</v>
      </c>
      <c r="K20" s="5"/>
    </row>
    <row r="21" spans="2:11" s="6" customFormat="1" ht="22.35" customHeight="1" thickBot="1" x14ac:dyDescent="0.45">
      <c r="B21" s="73"/>
      <c r="C21" s="87"/>
      <c r="D21" s="20" t="s">
        <v>79</v>
      </c>
      <c r="E21" s="26" t="s">
        <v>85</v>
      </c>
      <c r="F21" s="166">
        <v>2.23</v>
      </c>
      <c r="G21" s="167"/>
      <c r="H21" s="167"/>
      <c r="I21" s="167"/>
      <c r="J21" s="62" t="s">
        <v>78</v>
      </c>
      <c r="K21" s="5"/>
    </row>
    <row r="22" spans="2:11" s="6" customFormat="1" ht="22.35" customHeight="1" x14ac:dyDescent="0.4">
      <c r="B22" s="73"/>
      <c r="C22" s="72" t="s">
        <v>41</v>
      </c>
      <c r="D22" s="21" t="s">
        <v>42</v>
      </c>
      <c r="E22" s="10" t="s">
        <v>43</v>
      </c>
      <c r="F22" s="114">
        <f>F13*F19</f>
        <v>0</v>
      </c>
      <c r="G22" s="115"/>
      <c r="H22" s="115"/>
      <c r="I22" s="115"/>
      <c r="J22" s="12"/>
      <c r="K22" s="5"/>
    </row>
    <row r="23" spans="2:11" s="6" customFormat="1" ht="22.35" customHeight="1" x14ac:dyDescent="0.4">
      <c r="B23" s="73"/>
      <c r="C23" s="86"/>
      <c r="D23" s="23" t="s">
        <v>44</v>
      </c>
      <c r="E23" s="14" t="s">
        <v>43</v>
      </c>
      <c r="F23" s="116">
        <f>F17/1000*F20+F18/1000*F21</f>
        <v>0</v>
      </c>
      <c r="G23" s="117"/>
      <c r="H23" s="117"/>
      <c r="I23" s="117"/>
      <c r="J23" s="15"/>
      <c r="K23" s="5"/>
    </row>
    <row r="24" spans="2:11" s="6" customFormat="1" ht="22.35" customHeight="1" thickBot="1" x14ac:dyDescent="0.45">
      <c r="B24" s="73"/>
      <c r="C24" s="87"/>
      <c r="D24" s="22" t="s">
        <v>45</v>
      </c>
      <c r="E24" s="17" t="s">
        <v>43</v>
      </c>
      <c r="F24" s="108">
        <f>SUM(F22:I23)</f>
        <v>0</v>
      </c>
      <c r="G24" s="109"/>
      <c r="H24" s="109"/>
      <c r="I24" s="109"/>
      <c r="J24" s="18"/>
      <c r="K24" s="5"/>
    </row>
    <row r="25" spans="2:11" s="6" customFormat="1" ht="22.35" customHeight="1" thickBot="1" x14ac:dyDescent="0.45">
      <c r="B25" s="73"/>
      <c r="C25" s="25" t="s">
        <v>46</v>
      </c>
      <c r="D25" s="28" t="s">
        <v>47</v>
      </c>
      <c r="E25" s="26" t="s">
        <v>43</v>
      </c>
      <c r="F25" s="110">
        <f>F16*F19</f>
        <v>0</v>
      </c>
      <c r="G25" s="111"/>
      <c r="H25" s="111"/>
      <c r="I25" s="111"/>
      <c r="J25" s="27"/>
      <c r="K25" s="5"/>
    </row>
    <row r="26" spans="2:11" s="6" customFormat="1" ht="22.35" customHeight="1" thickBot="1" x14ac:dyDescent="0.45">
      <c r="B26" s="73"/>
      <c r="C26" s="25" t="s">
        <v>48</v>
      </c>
      <c r="D26" s="25" t="s">
        <v>49</v>
      </c>
      <c r="E26" s="26" t="s">
        <v>43</v>
      </c>
      <c r="F26" s="112">
        <f>F24-SUM(F25:I25)</f>
        <v>0</v>
      </c>
      <c r="G26" s="113"/>
      <c r="H26" s="113"/>
      <c r="I26" s="113"/>
      <c r="J26" s="29"/>
      <c r="K26" s="5"/>
    </row>
    <row r="27" spans="2:11" s="6" customFormat="1" ht="22.35" customHeight="1" x14ac:dyDescent="0.4">
      <c r="B27" s="73"/>
      <c r="C27" s="72" t="s">
        <v>50</v>
      </c>
      <c r="D27" s="21" t="s">
        <v>42</v>
      </c>
      <c r="E27" s="10" t="s">
        <v>51</v>
      </c>
      <c r="F27" s="114">
        <f>ROUND(F22*1000/F$12,0)</f>
        <v>0</v>
      </c>
      <c r="G27" s="115"/>
      <c r="H27" s="115"/>
      <c r="I27" s="115"/>
      <c r="J27" s="30"/>
      <c r="K27" s="5"/>
    </row>
    <row r="28" spans="2:11" s="6" customFormat="1" ht="22.35" customHeight="1" x14ac:dyDescent="0.4">
      <c r="B28" s="73"/>
      <c r="C28" s="86"/>
      <c r="D28" s="23" t="s">
        <v>44</v>
      </c>
      <c r="E28" s="14" t="s">
        <v>51</v>
      </c>
      <c r="F28" s="116">
        <f>ROUND(F23*1000/F$12,0)</f>
        <v>0</v>
      </c>
      <c r="G28" s="117"/>
      <c r="H28" s="117"/>
      <c r="I28" s="117"/>
      <c r="J28" s="15"/>
      <c r="K28" s="5"/>
    </row>
    <row r="29" spans="2:11" s="6" customFormat="1" ht="22.35" customHeight="1" thickBot="1" x14ac:dyDescent="0.45">
      <c r="B29" s="73"/>
      <c r="C29" s="87"/>
      <c r="D29" s="20" t="s">
        <v>52</v>
      </c>
      <c r="E29" s="17" t="s">
        <v>51</v>
      </c>
      <c r="F29" s="118">
        <f>SUM(F27:I28)</f>
        <v>0</v>
      </c>
      <c r="G29" s="119"/>
      <c r="H29" s="119"/>
      <c r="I29" s="119"/>
      <c r="J29" s="18"/>
      <c r="K29" s="5"/>
    </row>
    <row r="30" spans="2:11" s="6" customFormat="1" ht="22.35" customHeight="1" thickBot="1" x14ac:dyDescent="0.45">
      <c r="B30" s="73"/>
      <c r="C30" s="25" t="s">
        <v>46</v>
      </c>
      <c r="D30" s="25" t="s">
        <v>42</v>
      </c>
      <c r="E30" s="26" t="s">
        <v>51</v>
      </c>
      <c r="F30" s="110">
        <f>ROUND(F25*1000/F$12,0)</f>
        <v>0</v>
      </c>
      <c r="G30" s="111"/>
      <c r="H30" s="111"/>
      <c r="I30" s="111"/>
      <c r="J30" s="27"/>
      <c r="K30" s="5"/>
    </row>
    <row r="31" spans="2:11" s="6" customFormat="1" ht="22.35" customHeight="1" thickBot="1" x14ac:dyDescent="0.45">
      <c r="B31" s="73"/>
      <c r="C31" s="31" t="s">
        <v>53</v>
      </c>
      <c r="D31" s="32"/>
      <c r="E31" s="33" t="s">
        <v>51</v>
      </c>
      <c r="F31" s="160">
        <f>F29-F30</f>
        <v>0</v>
      </c>
      <c r="G31" s="161"/>
      <c r="H31" s="161"/>
      <c r="I31" s="161"/>
      <c r="J31" s="29" t="str">
        <f>"&lt;"&amp;ROUND(-240*LOG(F5,10)+485,0)&amp;" ※エネ回収マニュアルP.21"</f>
        <v>&lt;-148 ※エネ回収マニュアルP.21</v>
      </c>
      <c r="K31" s="5"/>
    </row>
    <row r="32" spans="2:11" s="6" customFormat="1" ht="22.35" customHeight="1" thickBot="1" x14ac:dyDescent="0.45">
      <c r="B32" s="73"/>
      <c r="C32" s="34" t="s">
        <v>54</v>
      </c>
      <c r="D32" s="35"/>
      <c r="E32" s="36" t="s">
        <v>51</v>
      </c>
      <c r="F32" s="162">
        <f>ROUND(-240*LOG(F5,10)+485,0)</f>
        <v>-148</v>
      </c>
      <c r="G32" s="163"/>
      <c r="H32" s="163"/>
      <c r="I32" s="163"/>
      <c r="J32" s="37"/>
      <c r="K32" s="5"/>
    </row>
    <row r="33" spans="2:11" s="6" customFormat="1" ht="22.35" customHeight="1" thickBot="1" x14ac:dyDescent="0.45">
      <c r="B33" s="74"/>
      <c r="C33" s="125" t="s">
        <v>55</v>
      </c>
      <c r="D33" s="126"/>
      <c r="E33" s="38"/>
      <c r="F33" s="158" t="str">
        <f>IF(F31&lt;F32,"○","×")</f>
        <v>×</v>
      </c>
      <c r="G33" s="159"/>
      <c r="H33" s="159"/>
      <c r="I33" s="159"/>
      <c r="J33" s="27" t="s">
        <v>56</v>
      </c>
      <c r="K33" s="5"/>
    </row>
    <row r="34" spans="2:11" s="6" customFormat="1" ht="22.35" customHeight="1" thickBot="1" x14ac:dyDescent="0.45">
      <c r="B34" s="72" t="s">
        <v>57</v>
      </c>
      <c r="C34" s="154" t="s">
        <v>58</v>
      </c>
      <c r="D34" s="155"/>
      <c r="E34" s="39"/>
      <c r="F34" s="156" t="s">
        <v>59</v>
      </c>
      <c r="G34" s="157"/>
      <c r="H34" s="157"/>
      <c r="I34" s="157"/>
      <c r="J34" s="40" t="s">
        <v>15</v>
      </c>
      <c r="K34" s="5"/>
    </row>
    <row r="35" spans="2:11" s="6" customFormat="1" ht="22.35" customHeight="1" thickBot="1" x14ac:dyDescent="0.45">
      <c r="B35" s="86"/>
      <c r="C35" s="136" t="s">
        <v>26</v>
      </c>
      <c r="D35" s="137"/>
      <c r="E35" s="41" t="s">
        <v>27</v>
      </c>
      <c r="F35" s="139">
        <f>F12</f>
        <v>113732</v>
      </c>
      <c r="G35" s="140"/>
      <c r="H35" s="140"/>
      <c r="I35" s="140"/>
      <c r="J35" s="42"/>
      <c r="K35" s="5"/>
    </row>
    <row r="36" spans="2:11" s="6" customFormat="1" ht="22.35" customHeight="1" x14ac:dyDescent="0.4">
      <c r="B36" s="86"/>
      <c r="C36" s="75" t="s">
        <v>60</v>
      </c>
      <c r="D36" s="8" t="s">
        <v>61</v>
      </c>
      <c r="E36" s="11" t="s">
        <v>22</v>
      </c>
      <c r="F36" s="141">
        <v>38.93</v>
      </c>
      <c r="G36" s="142"/>
      <c r="H36" s="142"/>
      <c r="I36" s="143"/>
      <c r="J36" s="43" t="s">
        <v>19</v>
      </c>
      <c r="K36" s="5" t="s">
        <v>62</v>
      </c>
    </row>
    <row r="37" spans="2:11" s="6" customFormat="1" ht="22.35" customHeight="1" thickBot="1" x14ac:dyDescent="0.45">
      <c r="B37" s="86"/>
      <c r="C37" s="77"/>
      <c r="D37" s="20" t="s">
        <v>63</v>
      </c>
      <c r="E37" s="17" t="s">
        <v>64</v>
      </c>
      <c r="F37" s="144">
        <f>ROUND(15.8/61.07*100,2)</f>
        <v>25.87</v>
      </c>
      <c r="G37" s="145"/>
      <c r="H37" s="145"/>
      <c r="I37" s="146"/>
      <c r="J37" s="44" t="s">
        <v>19</v>
      </c>
      <c r="K37" s="5" t="s">
        <v>65</v>
      </c>
    </row>
    <row r="38" spans="2:11" s="6" customFormat="1" ht="22.35" customHeight="1" thickBot="1" x14ac:dyDescent="0.45">
      <c r="B38" s="86"/>
      <c r="C38" s="45" t="s">
        <v>66</v>
      </c>
      <c r="D38" s="45" t="s">
        <v>67</v>
      </c>
      <c r="E38" s="46" t="s">
        <v>68</v>
      </c>
      <c r="F38" s="112">
        <f>F35*(1-F36/100)*F37/100</f>
        <v>17968.301451880001</v>
      </c>
      <c r="G38" s="113"/>
      <c r="H38" s="113"/>
      <c r="I38" s="113"/>
      <c r="J38" s="47"/>
      <c r="K38" s="5"/>
    </row>
    <row r="39" spans="2:11" s="6" customFormat="1" ht="22.35" customHeight="1" thickBot="1" x14ac:dyDescent="0.45">
      <c r="B39" s="86"/>
      <c r="C39" s="45" t="s">
        <v>36</v>
      </c>
      <c r="D39" s="45" t="s">
        <v>69</v>
      </c>
      <c r="E39" s="46" t="s">
        <v>70</v>
      </c>
      <c r="F39" s="134">
        <v>2730</v>
      </c>
      <c r="G39" s="135"/>
      <c r="H39" s="135"/>
      <c r="I39" s="135"/>
      <c r="J39" s="47" t="s">
        <v>40</v>
      </c>
      <c r="K39" s="5"/>
    </row>
    <row r="40" spans="2:11" s="6" customFormat="1" ht="22.35" customHeight="1" thickBot="1" x14ac:dyDescent="0.45">
      <c r="B40" s="86"/>
      <c r="C40" s="45" t="s">
        <v>71</v>
      </c>
      <c r="D40" s="48" t="s">
        <v>72</v>
      </c>
      <c r="E40" s="46" t="s">
        <v>43</v>
      </c>
      <c r="F40" s="112">
        <f>ROUND(F39/1000*F38,0)</f>
        <v>49053</v>
      </c>
      <c r="G40" s="113"/>
      <c r="H40" s="113"/>
      <c r="I40" s="113"/>
      <c r="J40" s="47"/>
      <c r="K40" s="5"/>
    </row>
    <row r="41" spans="2:11" s="6" customFormat="1" ht="22.35" customHeight="1" thickBot="1" x14ac:dyDescent="0.45">
      <c r="B41" s="86"/>
      <c r="C41" s="49" t="s">
        <v>53</v>
      </c>
      <c r="D41" s="50"/>
      <c r="E41" s="3" t="s">
        <v>51</v>
      </c>
      <c r="F41" s="121">
        <f>ROUND((1-F36/100)*F37/100*F39,0)</f>
        <v>431</v>
      </c>
      <c r="G41" s="122"/>
      <c r="H41" s="122"/>
      <c r="I41" s="122"/>
      <c r="J41" s="47"/>
      <c r="K41" s="5"/>
    </row>
    <row r="42" spans="2:11" s="6" customFormat="1" ht="22.35" customHeight="1" thickBot="1" x14ac:dyDescent="0.45">
      <c r="B42" s="86"/>
      <c r="C42" s="51" t="s">
        <v>54</v>
      </c>
      <c r="D42" s="52"/>
      <c r="E42" s="53" t="s">
        <v>51</v>
      </c>
      <c r="F42" s="123">
        <v>335</v>
      </c>
      <c r="G42" s="124"/>
      <c r="H42" s="124"/>
      <c r="I42" s="124"/>
      <c r="J42" s="47" t="s">
        <v>40</v>
      </c>
      <c r="K42" s="5"/>
    </row>
    <row r="43" spans="2:11" s="6" customFormat="1" ht="22.35" customHeight="1" thickBot="1" x14ac:dyDescent="0.45">
      <c r="B43" s="86"/>
      <c r="C43" s="125" t="s">
        <v>55</v>
      </c>
      <c r="D43" s="126"/>
      <c r="E43" s="54"/>
      <c r="F43" s="127" t="str">
        <f>IF(F41&lt;F42,"○","×")</f>
        <v>×</v>
      </c>
      <c r="G43" s="128"/>
      <c r="H43" s="128"/>
      <c r="I43" s="128"/>
      <c r="J43" s="55"/>
      <c r="K43" s="5"/>
    </row>
    <row r="44" spans="2:11" s="6" customFormat="1" ht="22.35" customHeight="1" thickBot="1" x14ac:dyDescent="0.45">
      <c r="B44" s="72" t="s">
        <v>73</v>
      </c>
      <c r="C44" s="49" t="s">
        <v>53</v>
      </c>
      <c r="D44" s="50"/>
      <c r="E44" s="33" t="s">
        <v>51</v>
      </c>
      <c r="F44" s="129">
        <f>F31+F41</f>
        <v>431</v>
      </c>
      <c r="G44" s="130"/>
      <c r="H44" s="130"/>
      <c r="I44" s="130"/>
      <c r="J44" s="56"/>
      <c r="K44" s="5"/>
    </row>
    <row r="45" spans="2:11" s="6" customFormat="1" ht="22.35" customHeight="1" thickBot="1" x14ac:dyDescent="0.45">
      <c r="B45" s="73"/>
      <c r="C45" s="51" t="s">
        <v>54</v>
      </c>
      <c r="D45" s="52"/>
      <c r="E45" s="53" t="s">
        <v>51</v>
      </c>
      <c r="F45" s="131">
        <f>F32+F42</f>
        <v>187</v>
      </c>
      <c r="G45" s="124"/>
      <c r="H45" s="124"/>
      <c r="I45" s="124"/>
      <c r="J45" s="57" t="str">
        <f>"="&amp;ROUND(-240*LOG(F5,10)+820,0)&amp;" ※エネ回収マニュアルP.20"</f>
        <v>=187 ※エネ回収マニュアルP.20</v>
      </c>
      <c r="K45" s="5"/>
    </row>
    <row r="46" spans="2:11" s="6" customFormat="1" ht="22.35" customHeight="1" thickBot="1" x14ac:dyDescent="0.45">
      <c r="B46" s="74"/>
      <c r="C46" s="125" t="s">
        <v>55</v>
      </c>
      <c r="D46" s="126"/>
      <c r="E46" s="54"/>
      <c r="F46" s="132" t="str">
        <f>IF(F44&lt;F45,"○","×")</f>
        <v>×</v>
      </c>
      <c r="G46" s="133"/>
      <c r="H46" s="133"/>
      <c r="I46" s="133"/>
      <c r="J46" s="55" t="s">
        <v>74</v>
      </c>
      <c r="K46" s="5"/>
    </row>
    <row r="47" spans="2:11" s="6" customFormat="1" ht="10.5" customHeight="1" x14ac:dyDescent="0.4">
      <c r="E47" s="58"/>
      <c r="F47" s="138"/>
      <c r="G47" s="138"/>
      <c r="H47" s="138"/>
      <c r="I47" s="138"/>
    </row>
    <row r="48" spans="2:11" s="6" customFormat="1" ht="21" customHeight="1" x14ac:dyDescent="0.4">
      <c r="B48" s="120" t="s">
        <v>75</v>
      </c>
      <c r="C48" s="120"/>
      <c r="D48" s="120"/>
      <c r="E48" s="120"/>
      <c r="F48" s="120"/>
      <c r="G48" s="120"/>
      <c r="H48" s="120"/>
      <c r="I48" s="120"/>
      <c r="J48" s="120"/>
    </row>
    <row r="49" spans="2:10" s="59" customFormat="1" ht="21" customHeight="1" x14ac:dyDescent="0.15">
      <c r="B49" s="120" t="s">
        <v>76</v>
      </c>
      <c r="C49" s="120"/>
      <c r="D49" s="120"/>
      <c r="E49" s="120"/>
      <c r="F49" s="120"/>
      <c r="G49" s="120"/>
      <c r="H49" s="120"/>
      <c r="I49" s="120"/>
      <c r="J49" s="120"/>
    </row>
  </sheetData>
  <sheetProtection algorithmName="SHA-512" hashValue="W3iUeBIUI5c4u9aTz5So4M3Dh34mazWc4ot7XbJJPNHXjaFJC3YjmD4CKKUVUNw+zsp+OnVu9AH5gnVgn+r99A==" saltValue="qMefn/RAffd54GFqUZFQ7Q==" spinCount="100000" sheet="1" objects="1" scenarios="1"/>
  <mergeCells count="66">
    <mergeCell ref="C17:C18"/>
    <mergeCell ref="F18:I18"/>
    <mergeCell ref="F20:I20"/>
    <mergeCell ref="C34:D34"/>
    <mergeCell ref="F34:I34"/>
    <mergeCell ref="C33:D33"/>
    <mergeCell ref="F33:I33"/>
    <mergeCell ref="F30:I30"/>
    <mergeCell ref="F31:I31"/>
    <mergeCell ref="F32:I32"/>
    <mergeCell ref="C19:C21"/>
    <mergeCell ref="F19:I19"/>
    <mergeCell ref="F21:I21"/>
    <mergeCell ref="C22:C24"/>
    <mergeCell ref="F22:I22"/>
    <mergeCell ref="F23:I23"/>
    <mergeCell ref="F47:I47"/>
    <mergeCell ref="F35:I35"/>
    <mergeCell ref="C36:C37"/>
    <mergeCell ref="F36:I36"/>
    <mergeCell ref="F37:I37"/>
    <mergeCell ref="B48:J48"/>
    <mergeCell ref="B49:J49"/>
    <mergeCell ref="F41:I41"/>
    <mergeCell ref="F42:I42"/>
    <mergeCell ref="C43:D43"/>
    <mergeCell ref="F43:I43"/>
    <mergeCell ref="B44:B46"/>
    <mergeCell ref="F44:I44"/>
    <mergeCell ref="F45:I45"/>
    <mergeCell ref="C46:D46"/>
    <mergeCell ref="F46:I46"/>
    <mergeCell ref="B34:B43"/>
    <mergeCell ref="F40:I40"/>
    <mergeCell ref="F38:I38"/>
    <mergeCell ref="F39:I39"/>
    <mergeCell ref="C35:D35"/>
    <mergeCell ref="F24:I24"/>
    <mergeCell ref="F25:I25"/>
    <mergeCell ref="F26:I26"/>
    <mergeCell ref="C27:C29"/>
    <mergeCell ref="F27:I27"/>
    <mergeCell ref="F28:I28"/>
    <mergeCell ref="F29:I29"/>
    <mergeCell ref="F12:I12"/>
    <mergeCell ref="C13:C16"/>
    <mergeCell ref="F13:I13"/>
    <mergeCell ref="F14:I14"/>
    <mergeCell ref="F15:I15"/>
    <mergeCell ref="F16:I16"/>
    <mergeCell ref="B2:J2"/>
    <mergeCell ref="B3:D3"/>
    <mergeCell ref="F3:I3"/>
    <mergeCell ref="B4:B33"/>
    <mergeCell ref="C4:C7"/>
    <mergeCell ref="F4:I4"/>
    <mergeCell ref="F5:I5"/>
    <mergeCell ref="F6:I6"/>
    <mergeCell ref="F7:I7"/>
    <mergeCell ref="C8:C10"/>
    <mergeCell ref="F17:I17"/>
    <mergeCell ref="D8:D9"/>
    <mergeCell ref="F8:I8"/>
    <mergeCell ref="F9:I9"/>
    <mergeCell ref="F10:I10"/>
    <mergeCell ref="F11:I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第25号別紙１-15の参考（二酸化炭素排出量）</vt:lpstr>
      <vt:lpstr>'第25号別紙１-15の参考（二酸化炭素排出量）'!Print_Area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2025-06-16T08:06:16Z</dcterms:created>
  <dcterms:modified xsi:type="dcterms:W3CDTF">2025-10-24T10:51:36Z</dcterms:modified>
</cp:coreProperties>
</file>